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bkl-file\vol\Daten\User\Buenger\Documents\aktuell\Einrichtungen\Engelsburg\Finanzen\SChulgeld\2026-27\"/>
    </mc:Choice>
  </mc:AlternateContent>
  <xr:revisionPtr revIDLastSave="0" documentId="13_ncr:1_{0BF5FFCC-2311-40FB-94FB-4CAC6215EE9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erechnung" sheetId="1" r:id="rId1"/>
  </sheets>
  <definedNames>
    <definedName name="_xlnm.Print_Area" localSheetId="0">Berechnung!$A$1:$J$95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6" i="1" l="1"/>
  <c r="H96" i="1" s="1"/>
  <c r="F84" i="1"/>
  <c r="H84" i="1" s="1"/>
  <c r="F90" i="1"/>
  <c r="H90" i="1" s="1"/>
  <c r="E96" i="1"/>
  <c r="E84" i="1"/>
  <c r="I94" i="1"/>
  <c r="G94" i="1"/>
  <c r="E95" i="1"/>
  <c r="E94" i="1"/>
  <c r="I82" i="1"/>
  <c r="G82" i="1"/>
  <c r="E83" i="1"/>
  <c r="E82" i="1"/>
  <c r="I84" i="1" l="1"/>
  <c r="G84" i="1"/>
  <c r="G96" i="1"/>
  <c r="I96" i="1"/>
  <c r="F83" i="1"/>
  <c r="F89" i="1"/>
  <c r="F95" i="1"/>
  <c r="H95" i="1" s="1"/>
  <c r="H89" i="1" l="1"/>
  <c r="I95" i="1" s="1"/>
  <c r="G95" i="1"/>
  <c r="H83" i="1"/>
  <c r="I83" i="1" s="1"/>
  <c r="G83" i="1"/>
  <c r="E60" i="1"/>
  <c r="G60" i="1" s="1"/>
  <c r="E59" i="1"/>
  <c r="G59" i="1" s="1"/>
  <c r="E58" i="1"/>
  <c r="G58" i="1" s="1"/>
  <c r="E41" i="1" l="1"/>
  <c r="E42" i="1" l="1"/>
  <c r="E43" i="1"/>
  <c r="E44" i="1"/>
  <c r="I58" i="1"/>
  <c r="I59" i="1"/>
  <c r="I60" i="1" l="1"/>
  <c r="E45" i="1"/>
  <c r="C50" i="1" l="1"/>
  <c r="C63" i="1" s="1"/>
  <c r="G63" i="1" s="1"/>
  <c r="E70" i="1" l="1"/>
  <c r="F70" i="1"/>
  <c r="G67" i="1"/>
  <c r="I63" i="1"/>
  <c r="E71" i="1" l="1"/>
  <c r="E72" i="1" s="1"/>
  <c r="F71" i="1"/>
  <c r="F72" i="1" s="1"/>
  <c r="I6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Bünger, Michael</author>
  </authors>
  <commentList>
    <comment ref="G30" authorId="0" shapeId="0" xr:uid="{44E97DDA-D947-4048-A11C-AF6597BB5E69}">
      <text>
        <r>
          <rPr>
            <b/>
            <sz val="9"/>
            <color indexed="81"/>
            <rFont val="Segoe UI"/>
            <charset val="1"/>
          </rPr>
          <t>Bünger, Michael:</t>
        </r>
        <r>
          <rPr>
            <sz val="9"/>
            <color indexed="81"/>
            <rFont val="Segoe UI"/>
            <charset val="1"/>
          </rPr>
          <t xml:space="preserve">
https://www.destatis.de/DE/Themen/Gesellschaft-Umwelt/Einkommen-Konsum-Lebensbedingungen/Lebensbedingungen-Armutsgefaehrdung/Tabellen/einkommen-typ-2.html?templateQueryString=netto%C3%A4quivalenzeinkommen+2025</t>
        </r>
      </text>
    </comment>
  </commentList>
</comments>
</file>

<file path=xl/sharedStrings.xml><?xml version="1.0" encoding="utf-8"?>
<sst xmlns="http://schemas.openxmlformats.org/spreadsheetml/2006/main" count="111" uniqueCount="87">
  <si>
    <t>Dieses Formular verbleibt bei Ihnen. Nur für den Fall, dass Sie</t>
  </si>
  <si>
    <t>Ergebnis:</t>
  </si>
  <si>
    <t>Ihr Referenzwert</t>
  </si>
  <si>
    <t>ergibt</t>
  </si>
  <si>
    <t>Für Beispielfamilie 3</t>
  </si>
  <si>
    <t>Für Beispielfamilie 2</t>
  </si>
  <si>
    <t>Für Beispielfamilie 1</t>
  </si>
  <si>
    <t>Referenzwert</t>
  </si>
  <si>
    <t>Die Multiplikation mit dem o.g. Median ergibt dann ihren Referenzwert</t>
  </si>
  <si>
    <t>bei mehr als 140% bitten wir um Zahlung eines höheren Betrags.</t>
  </si>
  <si>
    <t>Ihr Refernzwert beträgt</t>
  </si>
  <si>
    <t>Beispiel 3</t>
  </si>
  <si>
    <t>die gewichtete Haushaltsgröße wird mit dem Median multipliziert</t>
  </si>
  <si>
    <t>2 Eltern mit 2 Kindern, beide jünger als 15 Jahre</t>
  </si>
  <si>
    <t>gewichtete Haushaltsgröße</t>
  </si>
  <si>
    <t>Beipiel 2</t>
  </si>
  <si>
    <t>Kinder bis 14 Jahre</t>
  </si>
  <si>
    <t>Kinder ab 15 Jahren</t>
  </si>
  <si>
    <t>2. Elternteil</t>
  </si>
  <si>
    <t>1 alleinerzeihendes Elternteil mit einem Kind &gt; 15 jahre</t>
  </si>
  <si>
    <t xml:space="preserve">1. Elternteil </t>
  </si>
  <si>
    <t>Beispiel 1</t>
  </si>
  <si>
    <t>Summe</t>
  </si>
  <si>
    <t>Anzahl</t>
  </si>
  <si>
    <t>Faktor</t>
  </si>
  <si>
    <t xml:space="preserve"> da in größeren Haushalten Einspareffekte (Economies of Scale) auftreten."</t>
  </si>
  <si>
    <t>Dadurch werden die Einkommen von Personen, die in unterschiedlich großen Haushalten leben vergleichbar,</t>
  </si>
  <si>
    <t xml:space="preserve"> Mithilfe einer Äquivalenzskala werden die Einkommen nach Haushaltsgröße und -zusammensetzung gewichtet. </t>
  </si>
  <si>
    <t>und Armut verwendet.</t>
  </si>
  <si>
    <t xml:space="preserve">"Das Äquivalenzeinkommen wird vor allem für die Berechnung von Einkommensverteilung, Einkommensungleichheit </t>
  </si>
  <si>
    <t>Zitat von destatis.de:</t>
  </si>
  <si>
    <t>(zu finden, wenn Sie in Ihrem Browser "destatis" und Nettoäquivalenzeinkommen" eingeben und auf die Druckansicht gehen)</t>
  </si>
  <si>
    <t>Basis: Median des zuletzt unter destatis.de veröffentlichten Nettoäquivalenzeinkommens (insgesamt)</t>
  </si>
  <si>
    <t>4.</t>
  </si>
  <si>
    <t xml:space="preserve"> - Der Schulträger behält sich vor, sich stichprobenartig Dokumente vorlegen zu lassen und Gespräche zu führen</t>
  </si>
  <si>
    <t xml:space="preserve"> - Der Schulträger vertraut auf Ihre korrekten Angaben</t>
  </si>
  <si>
    <t>Es geht um Glaubwürdigkeit und Vertrauen, das bedeutet:</t>
  </si>
  <si>
    <t>3.</t>
  </si>
  <si>
    <t>2.</t>
  </si>
  <si>
    <t>Dieses Formular dient als Orientierung und  der Selbsteinschätzung</t>
  </si>
  <si>
    <t>1.</t>
  </si>
  <si>
    <t>Engelsburg-Gymnasium Kassel</t>
  </si>
  <si>
    <t>Der Schulträger bietet Ihnen Hilfestellung, sollten Sie bei der Berechnung Hilfe benötigen</t>
  </si>
  <si>
    <t>2 Eltern mit 3 Kindern, einmal ab 15, 2 x bis 14 Jahren</t>
  </si>
  <si>
    <t>Ihr Schulgeld beträgt</t>
  </si>
  <si>
    <t>Wir bitten um einen Zusatzbeitrag:</t>
  </si>
  <si>
    <t>(Beiträge inkl. Sozialfonds-Euro)</t>
  </si>
  <si>
    <t xml:space="preserve">Liebe Eltern, </t>
  </si>
  <si>
    <t>Wir möchten Sie bitten, die Berechnung unten zu erstellen. Sollten sich danach ergeben, dass</t>
  </si>
  <si>
    <r>
      <t xml:space="preserve">an </t>
    </r>
    <r>
      <rPr>
        <u/>
        <sz val="11"/>
        <color theme="1"/>
        <rFont val="Calibri"/>
        <family val="2"/>
        <scheme val="minor"/>
      </rPr>
      <t>schulgeld-eb@smmp.de</t>
    </r>
  </si>
  <si>
    <t>Rahmenbedingung</t>
  </si>
  <si>
    <t>1. den reduzierten Betrag in Anspruch nehmen und 2. aufgefordert werden, diesen vorzulegen, ist dieser zum Gespräch mitzubringen</t>
  </si>
  <si>
    <t>Formular zur Selbsteinschätzung bzgl. der Schulgeldhöhe</t>
  </si>
  <si>
    <t>wie Sie wissen haben wir drei verschiedene Schulgeldhöhen. Es gibt neben einem Regelbeitrag</t>
  </si>
  <si>
    <t>einen reduzierten Beitrag und einen erhöhten Beitrag, um eine soziale Ausgewogenheit zu ermöglichen.</t>
  </si>
  <si>
    <t>Sie zu der Gruppe derer mit erhöhtem oder reduziertem Schulgeld gehören, bitten wir um Mitteilung.</t>
  </si>
  <si>
    <t>Bitte die farbigen Felder ausfüllen, die Berchnung erfolgt automatisch</t>
  </si>
  <si>
    <t>gewichtete Haushaltsgröße = 1+0,5 = 1,5</t>
  </si>
  <si>
    <t>gewichtete Haushaltsgröße = 1+0,5+0,3+0,3=2,1</t>
  </si>
  <si>
    <t>gewichtete Haushaltsgröße =1+0,5+0,5+0,3+0,3= 2,6</t>
  </si>
  <si>
    <r>
      <t xml:space="preserve">Sie benötigen für diese Berechnung Ihren letzten </t>
    </r>
    <r>
      <rPr>
        <b/>
        <sz val="11"/>
        <color theme="1"/>
        <rFont val="Calibri"/>
        <family val="2"/>
        <scheme val="minor"/>
      </rPr>
      <t>Einkommenssteuerbescheid</t>
    </r>
    <r>
      <rPr>
        <sz val="11"/>
        <color theme="1"/>
        <rFont val="Calibri"/>
        <family val="2"/>
        <scheme val="minor"/>
      </rPr>
      <t>.</t>
    </r>
  </si>
  <si>
    <r>
      <t xml:space="preserve">Daher ermitteln Sie bitte jetzt die gewichtete Haushaltsgröße </t>
    </r>
    <r>
      <rPr>
        <b/>
        <sz val="11"/>
        <color theme="1"/>
        <rFont val="Calibri"/>
        <family val="2"/>
        <scheme val="minor"/>
      </rPr>
      <t>(bitte farbige Felder ausfüllen, die Berechnung erfolgt automatisch)</t>
    </r>
  </si>
  <si>
    <r>
      <t xml:space="preserve">Sollten Sie Fragen haben, so melden Sie sich bitte unter </t>
    </r>
    <r>
      <rPr>
        <b/>
        <u/>
        <sz val="11"/>
        <color theme="1"/>
        <rFont val="Calibri"/>
        <family val="2"/>
        <scheme val="minor"/>
      </rPr>
      <t>schulgeld-eb@smmp.de</t>
    </r>
  </si>
  <si>
    <t>Beispielrechnung für das erste Kind an der Engelsburg</t>
  </si>
  <si>
    <t>1 Kind</t>
  </si>
  <si>
    <t>2 Kinder</t>
  </si>
  <si>
    <t>ab 3 Kinder</t>
  </si>
  <si>
    <t>ERHÖHTER BEITRAG</t>
  </si>
  <si>
    <t>Übersicht über monatlich zu entrichtende Schulgelder</t>
  </si>
  <si>
    <t>REGELBEITRAG</t>
  </si>
  <si>
    <t>VERMINDERTER BEITRAG</t>
  </si>
  <si>
    <t>Sollte sich ein Wert ergeben, der bei weniger als 70% Ihres Referenzwerts liegt, so kann ein Antrag gestellt werden</t>
  </si>
  <si>
    <t xml:space="preserve">Liegt ihr zu versteuerndes Einkommen bei weniger als 70% des Referenzwerts, können Sie einen Antrag stellen, </t>
  </si>
  <si>
    <t>bitte hier eintragen:</t>
  </si>
  <si>
    <t>2026/27</t>
  </si>
  <si>
    <t>2025/26</t>
  </si>
  <si>
    <t>Zusatzbeitrag</t>
  </si>
  <si>
    <t>bedeutet</t>
  </si>
  <si>
    <t>Absenkung</t>
  </si>
  <si>
    <t>2027/28</t>
  </si>
  <si>
    <t>Am 09.04.2026 wurde folgender Median für Haushalte mit Kindern ermittelt</t>
  </si>
  <si>
    <t>2,1 *30.611</t>
  </si>
  <si>
    <t>1,5 *30.611</t>
  </si>
  <si>
    <t>2,6 *30.611</t>
  </si>
  <si>
    <t>Ermitteln Sie ihr Netto nach Versteuerung  anhand Ihres Steuerbescheids:</t>
  </si>
  <si>
    <t>zu versteuerndes Familieneinkommen abzgl. Steuer und Kindergeld</t>
  </si>
  <si>
    <t>Schulgeld ab 8/2027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</si>
</sst>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2" fillId="2" borderId="1" xfId="0" applyFont="1" applyFill="1" applyBorder="1" applyProtection="1">
      <protection locked="0"/>
    </xf>
    <xf numFmtId="164" fontId="2" fillId="0" borderId="0" xfId="0" applyNumberFormat="1" applyFont="1"/>
    <xf numFmtId="164" fontId="2" fillId="0" borderId="1" xfId="1" applyNumberFormat="1" applyFont="1" applyBorder="1"/>
    <xf numFmtId="9" fontId="0" fillId="0" borderId="0" xfId="0" applyNumberFormat="1"/>
    <xf numFmtId="164" fontId="0" fillId="0" borderId="0" xfId="0" applyNumberFormat="1"/>
    <xf numFmtId="164" fontId="0" fillId="0" borderId="0" xfId="1" applyNumberFormat="1" applyFont="1"/>
    <xf numFmtId="44" fontId="2" fillId="0" borderId="0" xfId="1" applyFont="1"/>
    <xf numFmtId="0" fontId="2" fillId="0" borderId="1" xfId="0" applyFont="1" applyBorder="1"/>
    <xf numFmtId="0" fontId="2" fillId="0" borderId="0" xfId="0" applyFont="1" applyFill="1" applyBorder="1"/>
    <xf numFmtId="0" fontId="0" fillId="0" borderId="0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2" borderId="0" xfId="0" applyFill="1" applyProtection="1">
      <protection locked="0"/>
    </xf>
    <xf numFmtId="164" fontId="2" fillId="0" borderId="0" xfId="1" applyNumberFormat="1" applyFont="1"/>
    <xf numFmtId="0" fontId="0" fillId="0" borderId="0" xfId="0" applyFont="1"/>
    <xf numFmtId="0" fontId="0" fillId="0" borderId="0" xfId="0" applyFill="1"/>
    <xf numFmtId="0" fontId="0" fillId="0" borderId="3" xfId="0" applyFill="1" applyBorder="1"/>
    <xf numFmtId="0" fontId="0" fillId="0" borderId="4" xfId="0" applyFill="1" applyBorder="1"/>
    <xf numFmtId="14" fontId="0" fillId="0" borderId="4" xfId="0" applyNumberFormat="1" applyFill="1" applyBorder="1"/>
    <xf numFmtId="14" fontId="0" fillId="0" borderId="5" xfId="0" applyNumberFormat="1" applyFill="1" applyBorder="1"/>
    <xf numFmtId="0" fontId="0" fillId="0" borderId="6" xfId="0" applyFill="1" applyBorder="1"/>
    <xf numFmtId="0" fontId="0" fillId="0" borderId="0" xfId="0" applyFill="1" applyBorder="1"/>
    <xf numFmtId="0" fontId="0" fillId="0" borderId="7" xfId="0" applyFill="1" applyBorder="1"/>
    <xf numFmtId="0" fontId="0" fillId="0" borderId="8" xfId="0" applyFill="1" applyBorder="1"/>
    <xf numFmtId="0" fontId="0" fillId="0" borderId="2" xfId="0" applyFill="1" applyBorder="1"/>
    <xf numFmtId="0" fontId="0" fillId="0" borderId="9" xfId="0" applyFill="1" applyBorder="1"/>
    <xf numFmtId="0" fontId="0" fillId="0" borderId="0" xfId="0" applyFill="1" applyProtection="1"/>
    <xf numFmtId="0" fontId="0" fillId="3" borderId="0" xfId="0" applyFill="1"/>
    <xf numFmtId="0" fontId="5" fillId="0" borderId="0" xfId="0" applyFont="1"/>
    <xf numFmtId="0" fontId="6" fillId="0" borderId="0" xfId="0" applyFont="1"/>
    <xf numFmtId="6" fontId="0" fillId="0" borderId="0" xfId="0" applyNumberFormat="1"/>
    <xf numFmtId="0" fontId="0" fillId="0" borderId="13" xfId="0" applyBorder="1"/>
    <xf numFmtId="0" fontId="3" fillId="0" borderId="14" xfId="0" applyFont="1" applyBorder="1"/>
    <xf numFmtId="0" fontId="0" fillId="0" borderId="14" xfId="0" applyBorder="1"/>
    <xf numFmtId="0" fontId="0" fillId="0" borderId="2" xfId="0" applyFont="1" applyBorder="1"/>
    <xf numFmtId="0" fontId="2" fillId="0" borderId="10" xfId="0" applyFont="1" applyFill="1" applyBorder="1"/>
    <xf numFmtId="0" fontId="2" fillId="0" borderId="11" xfId="0" applyFont="1" applyFill="1" applyBorder="1"/>
    <xf numFmtId="0" fontId="2" fillId="0" borderId="12" xfId="0" applyFont="1" applyFill="1" applyBorder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6" fontId="7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6" fontId="7" fillId="0" borderId="13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8" fillId="0" borderId="14" xfId="0" applyFont="1" applyBorder="1"/>
    <xf numFmtId="0" fontId="8" fillId="0" borderId="2" xfId="0" applyFont="1" applyBorder="1"/>
    <xf numFmtId="0" fontId="8" fillId="0" borderId="1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3" xfId="0" applyFont="1" applyBorder="1"/>
    <xf numFmtId="6" fontId="8" fillId="0" borderId="0" xfId="0" applyNumberFormat="1" applyFont="1"/>
    <xf numFmtId="0" fontId="8" fillId="0" borderId="1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6"/>
  <sheetViews>
    <sheetView tabSelected="1" topLeftCell="A37" workbookViewId="0">
      <selection activeCell="D42" sqref="D42"/>
    </sheetView>
  </sheetViews>
  <sheetFormatPr baseColWidth="10" defaultRowHeight="15" x14ac:dyDescent="0.25"/>
  <cols>
    <col min="1" max="1" width="4.28515625" customWidth="1"/>
    <col min="2" max="2" width="22.140625" customWidth="1"/>
    <col min="3" max="3" width="12" bestFit="1" customWidth="1"/>
    <col min="4" max="4" width="12.140625" bestFit="1" customWidth="1"/>
    <col min="5" max="5" width="12" bestFit="1" customWidth="1"/>
    <col min="7" max="7" width="12" bestFit="1" customWidth="1"/>
    <col min="10" max="10" width="17.5703125" customWidth="1"/>
  </cols>
  <sheetData>
    <row r="1" spans="1:9" x14ac:dyDescent="0.25">
      <c r="A1" s="1" t="s">
        <v>41</v>
      </c>
      <c r="E1" s="1" t="s">
        <v>86</v>
      </c>
    </row>
    <row r="2" spans="1:9" x14ac:dyDescent="0.25">
      <c r="A2" s="1"/>
    </row>
    <row r="3" spans="1:9" x14ac:dyDescent="0.25">
      <c r="A3" s="1" t="s">
        <v>52</v>
      </c>
    </row>
    <row r="4" spans="1:9" ht="9.4" customHeight="1" x14ac:dyDescent="0.25">
      <c r="A4" s="1"/>
    </row>
    <row r="5" spans="1:9" x14ac:dyDescent="0.25">
      <c r="B5" s="31" t="s">
        <v>56</v>
      </c>
    </row>
    <row r="6" spans="1:9" x14ac:dyDescent="0.25">
      <c r="A6" s="1"/>
      <c r="B6" s="30" t="s">
        <v>0</v>
      </c>
      <c r="C6" s="30"/>
      <c r="D6" s="30"/>
      <c r="E6" s="30"/>
      <c r="F6" s="30"/>
      <c r="G6" s="30"/>
      <c r="H6" s="30"/>
      <c r="I6" s="30"/>
    </row>
    <row r="7" spans="1:9" x14ac:dyDescent="0.25">
      <c r="A7" s="1"/>
      <c r="B7" s="30" t="s">
        <v>51</v>
      </c>
      <c r="C7" s="30"/>
      <c r="D7" s="30"/>
      <c r="E7" s="30"/>
      <c r="F7" s="30"/>
      <c r="G7" s="30"/>
      <c r="H7" s="30"/>
      <c r="I7" s="30"/>
    </row>
    <row r="8" spans="1:9" x14ac:dyDescent="0.25">
      <c r="A8" s="1"/>
      <c r="B8" s="30"/>
      <c r="C8" s="30"/>
      <c r="D8" s="30"/>
      <c r="E8" s="30"/>
      <c r="F8" s="30"/>
      <c r="G8" s="30"/>
      <c r="H8" s="30"/>
      <c r="I8" s="30"/>
    </row>
    <row r="9" spans="1:9" x14ac:dyDescent="0.25">
      <c r="A9" s="16" t="s">
        <v>47</v>
      </c>
    </row>
    <row r="10" spans="1:9" s="16" customFormat="1" x14ac:dyDescent="0.25">
      <c r="A10" s="16" t="s">
        <v>53</v>
      </c>
    </row>
    <row r="11" spans="1:9" s="16" customFormat="1" x14ac:dyDescent="0.25">
      <c r="A11" s="16" t="s">
        <v>54</v>
      </c>
    </row>
    <row r="12" spans="1:9" s="16" customFormat="1" x14ac:dyDescent="0.25"/>
    <row r="13" spans="1:9" s="16" customFormat="1" x14ac:dyDescent="0.25">
      <c r="A13" s="16" t="s">
        <v>48</v>
      </c>
    </row>
    <row r="14" spans="1:9" s="16" customFormat="1" x14ac:dyDescent="0.25">
      <c r="A14" s="16" t="s">
        <v>55</v>
      </c>
    </row>
    <row r="15" spans="1:9" s="16" customFormat="1" x14ac:dyDescent="0.25">
      <c r="A15" s="16" t="s">
        <v>49</v>
      </c>
    </row>
    <row r="16" spans="1:9" s="16" customFormat="1" x14ac:dyDescent="0.25"/>
    <row r="17" spans="1:7" s="16" customFormat="1" x14ac:dyDescent="0.25">
      <c r="A17" s="16" t="s">
        <v>60</v>
      </c>
    </row>
    <row r="18" spans="1:7" s="16" customFormat="1" x14ac:dyDescent="0.25"/>
    <row r="19" spans="1:7" x14ac:dyDescent="0.25">
      <c r="A19" s="1" t="s">
        <v>50</v>
      </c>
    </row>
    <row r="20" spans="1:7" s="16" customFormat="1" x14ac:dyDescent="0.25">
      <c r="A20" s="16" t="s">
        <v>40</v>
      </c>
      <c r="B20" s="16" t="s">
        <v>39</v>
      </c>
    </row>
    <row r="21" spans="1:7" s="16" customFormat="1" x14ac:dyDescent="0.25">
      <c r="A21" s="16" t="s">
        <v>38</v>
      </c>
      <c r="B21" s="16" t="s">
        <v>71</v>
      </c>
    </row>
    <row r="22" spans="1:7" s="16" customFormat="1" x14ac:dyDescent="0.25">
      <c r="A22" s="16" t="s">
        <v>37</v>
      </c>
      <c r="B22" s="16" t="s">
        <v>36</v>
      </c>
    </row>
    <row r="23" spans="1:7" s="16" customFormat="1" x14ac:dyDescent="0.25">
      <c r="B23" s="16" t="s">
        <v>35</v>
      </c>
    </row>
    <row r="24" spans="1:7" s="16" customFormat="1" x14ac:dyDescent="0.25">
      <c r="B24" s="16" t="s">
        <v>34</v>
      </c>
    </row>
    <row r="25" spans="1:7" s="16" customFormat="1" x14ac:dyDescent="0.25">
      <c r="A25" s="16" t="s">
        <v>33</v>
      </c>
      <c r="B25" s="16" t="s">
        <v>42</v>
      </c>
    </row>
    <row r="26" spans="1:7" x14ac:dyDescent="0.25">
      <c r="A26" s="1"/>
    </row>
    <row r="27" spans="1:7" x14ac:dyDescent="0.25">
      <c r="A27" s="1" t="s">
        <v>32</v>
      </c>
    </row>
    <row r="28" spans="1:7" x14ac:dyDescent="0.25">
      <c r="A28" t="s">
        <v>31</v>
      </c>
    </row>
    <row r="30" spans="1:7" x14ac:dyDescent="0.25">
      <c r="A30" t="s">
        <v>80</v>
      </c>
      <c r="G30" s="15">
        <v>30611</v>
      </c>
    </row>
    <row r="31" spans="1:7" x14ac:dyDescent="0.25">
      <c r="G31" s="15"/>
    </row>
    <row r="32" spans="1:7" x14ac:dyDescent="0.25">
      <c r="B32" s="1" t="s">
        <v>30</v>
      </c>
    </row>
    <row r="33" spans="2:7" x14ac:dyDescent="0.25">
      <c r="B33" t="s">
        <v>29</v>
      </c>
    </row>
    <row r="34" spans="2:7" x14ac:dyDescent="0.25">
      <c r="B34" t="s">
        <v>28</v>
      </c>
    </row>
    <row r="35" spans="2:7" x14ac:dyDescent="0.25">
      <c r="B35" t="s">
        <v>27</v>
      </c>
    </row>
    <row r="36" spans="2:7" x14ac:dyDescent="0.25">
      <c r="B36" t="s">
        <v>26</v>
      </c>
    </row>
    <row r="37" spans="2:7" x14ac:dyDescent="0.25">
      <c r="B37" t="s">
        <v>25</v>
      </c>
    </row>
    <row r="39" spans="2:7" x14ac:dyDescent="0.25">
      <c r="B39" t="s">
        <v>61</v>
      </c>
    </row>
    <row r="40" spans="2:7" x14ac:dyDescent="0.25">
      <c r="C40" s="1" t="s">
        <v>24</v>
      </c>
      <c r="D40" s="1" t="s">
        <v>23</v>
      </c>
      <c r="E40" s="1" t="s">
        <v>22</v>
      </c>
      <c r="G40" s="1" t="s">
        <v>21</v>
      </c>
    </row>
    <row r="41" spans="2:7" x14ac:dyDescent="0.25">
      <c r="B41" t="s">
        <v>20</v>
      </c>
      <c r="C41">
        <v>1</v>
      </c>
      <c r="D41" s="28">
        <v>1</v>
      </c>
      <c r="E41">
        <f>D41*C41</f>
        <v>1</v>
      </c>
      <c r="G41" t="s">
        <v>19</v>
      </c>
    </row>
    <row r="42" spans="2:7" x14ac:dyDescent="0.25">
      <c r="B42" t="s">
        <v>18</v>
      </c>
      <c r="C42">
        <v>0.5</v>
      </c>
      <c r="D42" s="14"/>
      <c r="E42">
        <f>D42*C42</f>
        <v>0</v>
      </c>
      <c r="G42" t="s">
        <v>57</v>
      </c>
    </row>
    <row r="43" spans="2:7" x14ac:dyDescent="0.25">
      <c r="B43" t="s">
        <v>17</v>
      </c>
      <c r="C43">
        <v>0.5</v>
      </c>
      <c r="D43" s="14"/>
      <c r="E43">
        <f>D43*C43</f>
        <v>0</v>
      </c>
    </row>
    <row r="44" spans="2:7" ht="15.75" thickBot="1" x14ac:dyDescent="0.3">
      <c r="B44" s="13" t="s">
        <v>16</v>
      </c>
      <c r="C44" s="13">
        <v>0.3</v>
      </c>
      <c r="D44" s="12"/>
      <c r="E44" s="11">
        <f>D44*C44</f>
        <v>0</v>
      </c>
      <c r="G44" s="1" t="s">
        <v>15</v>
      </c>
    </row>
    <row r="45" spans="2:7" ht="15.75" thickBot="1" x14ac:dyDescent="0.3">
      <c r="B45" s="10" t="s">
        <v>14</v>
      </c>
      <c r="E45" s="9">
        <f>SUM(E41:E44)</f>
        <v>1</v>
      </c>
      <c r="G45" t="s">
        <v>13</v>
      </c>
    </row>
    <row r="46" spans="2:7" x14ac:dyDescent="0.25">
      <c r="G46" t="s">
        <v>58</v>
      </c>
    </row>
    <row r="48" spans="2:7" x14ac:dyDescent="0.25">
      <c r="B48" t="s">
        <v>12</v>
      </c>
      <c r="G48" s="1" t="s">
        <v>11</v>
      </c>
    </row>
    <row r="49" spans="2:9" x14ac:dyDescent="0.25">
      <c r="G49" t="s">
        <v>43</v>
      </c>
    </row>
    <row r="50" spans="2:9" x14ac:dyDescent="0.25">
      <c r="B50" t="s">
        <v>10</v>
      </c>
      <c r="C50" s="8">
        <f>E45*$G$30</f>
        <v>30611</v>
      </c>
      <c r="G50" t="s">
        <v>59</v>
      </c>
    </row>
    <row r="53" spans="2:9" x14ac:dyDescent="0.25">
      <c r="B53" t="s">
        <v>72</v>
      </c>
    </row>
    <row r="54" spans="2:9" x14ac:dyDescent="0.25">
      <c r="B54" t="s">
        <v>9</v>
      </c>
    </row>
    <row r="56" spans="2:9" x14ac:dyDescent="0.25">
      <c r="B56" s="1" t="s">
        <v>8</v>
      </c>
    </row>
    <row r="57" spans="2:9" x14ac:dyDescent="0.25">
      <c r="E57" s="1" t="s">
        <v>7</v>
      </c>
      <c r="G57" s="5">
        <v>0.7</v>
      </c>
      <c r="I57" s="5">
        <v>1.4</v>
      </c>
    </row>
    <row r="58" spans="2:9" x14ac:dyDescent="0.25">
      <c r="B58" t="s">
        <v>6</v>
      </c>
      <c r="C58" t="s">
        <v>82</v>
      </c>
      <c r="D58" t="s">
        <v>3</v>
      </c>
      <c r="E58" s="7">
        <f>1.5*$G$30</f>
        <v>45916.5</v>
      </c>
      <c r="G58" s="6">
        <f>E58*0.7</f>
        <v>32141.55</v>
      </c>
      <c r="I58" s="6">
        <f>E58*1.4</f>
        <v>64283.1</v>
      </c>
    </row>
    <row r="59" spans="2:9" x14ac:dyDescent="0.25">
      <c r="B59" t="s">
        <v>5</v>
      </c>
      <c r="C59" t="s">
        <v>81</v>
      </c>
      <c r="D59" t="s">
        <v>3</v>
      </c>
      <c r="E59" s="7">
        <f>$G$30*2.1</f>
        <v>64283.100000000006</v>
      </c>
      <c r="G59" s="6">
        <f>E59*0.7</f>
        <v>44998.17</v>
      </c>
      <c r="I59" s="6">
        <f>E59*1.4</f>
        <v>89996.34</v>
      </c>
    </row>
    <row r="60" spans="2:9" x14ac:dyDescent="0.25">
      <c r="B60" t="s">
        <v>4</v>
      </c>
      <c r="C60" t="s">
        <v>83</v>
      </c>
      <c r="D60" t="s">
        <v>3</v>
      </c>
      <c r="E60" s="7">
        <f>$G$30*2.6</f>
        <v>79588.600000000006</v>
      </c>
      <c r="G60" s="6">
        <f>E60*0.7</f>
        <v>55712.020000000004</v>
      </c>
      <c r="I60" s="6">
        <f>E60*1.4</f>
        <v>111424.04000000001</v>
      </c>
    </row>
    <row r="61" spans="2:9" x14ac:dyDescent="0.25">
      <c r="E61" s="7"/>
      <c r="G61" s="6"/>
      <c r="I61" s="6"/>
    </row>
    <row r="62" spans="2:9" ht="15.75" thickBot="1" x14ac:dyDescent="0.3">
      <c r="G62" s="5">
        <v>0.7</v>
      </c>
      <c r="I62" s="5">
        <v>1.4</v>
      </c>
    </row>
    <row r="63" spans="2:9" ht="15.75" thickBot="1" x14ac:dyDescent="0.3">
      <c r="B63" s="1" t="s">
        <v>2</v>
      </c>
      <c r="C63" s="4">
        <f>C50</f>
        <v>30611</v>
      </c>
      <c r="D63" s="1"/>
      <c r="E63" s="1"/>
      <c r="F63" s="1"/>
      <c r="G63" s="3">
        <f>0.6*C63</f>
        <v>18366.599999999999</v>
      </c>
      <c r="H63" s="1"/>
      <c r="I63" s="3">
        <f>1.4*C63</f>
        <v>42855.399999999994</v>
      </c>
    </row>
    <row r="65" spans="2:9" x14ac:dyDescent="0.25">
      <c r="B65" t="s">
        <v>84</v>
      </c>
    </row>
    <row r="66" spans="2:9" ht="15.75" thickBot="1" x14ac:dyDescent="0.3">
      <c r="B66" t="s">
        <v>85</v>
      </c>
    </row>
    <row r="67" spans="2:9" ht="15.75" thickBot="1" x14ac:dyDescent="0.3">
      <c r="B67" t="s">
        <v>73</v>
      </c>
      <c r="C67" s="2"/>
      <c r="F67" t="s">
        <v>1</v>
      </c>
      <c r="G67" s="1" t="str">
        <f>IF(C67&lt;G63,"Antrag möglich", "Antrag nicht möglich")</f>
        <v>Antrag möglich</v>
      </c>
      <c r="I67" t="str">
        <f>IF(C67&gt;I63,"bitte Zusatzbeitrag leisten","")</f>
        <v/>
      </c>
    </row>
    <row r="68" spans="2:9" ht="15.75" thickBot="1" x14ac:dyDescent="0.3">
      <c r="B68" s="1" t="s">
        <v>63</v>
      </c>
    </row>
    <row r="69" spans="2:9" s="17" customFormat="1" x14ac:dyDescent="0.25">
      <c r="B69" s="18" t="s">
        <v>46</v>
      </c>
      <c r="C69" s="19"/>
      <c r="D69" s="20"/>
      <c r="E69" s="20">
        <v>45870</v>
      </c>
      <c r="F69" s="21">
        <v>46235</v>
      </c>
    </row>
    <row r="70" spans="2:9" s="17" customFormat="1" x14ac:dyDescent="0.25">
      <c r="B70" s="22" t="s">
        <v>44</v>
      </c>
      <c r="C70" s="23"/>
      <c r="D70" s="23"/>
      <c r="E70" s="23">
        <f>IF($C$67&lt;=$G$63,D94,D88)</f>
        <v>161</v>
      </c>
      <c r="F70" s="24">
        <f>IF($C$67&lt;=$G$63,D95,D89)</f>
        <v>172</v>
      </c>
    </row>
    <row r="71" spans="2:9" s="17" customFormat="1" x14ac:dyDescent="0.25">
      <c r="B71" s="25" t="s">
        <v>45</v>
      </c>
      <c r="C71" s="26"/>
      <c r="D71" s="26"/>
      <c r="E71" s="26">
        <f>IF($C$67&gt;=$I$63,E82,0)</f>
        <v>0</v>
      </c>
      <c r="F71" s="27">
        <f>IF($C$67&gt;=$I$63,E83,0)</f>
        <v>0</v>
      </c>
    </row>
    <row r="72" spans="2:9" s="17" customFormat="1" ht="15.75" thickBot="1" x14ac:dyDescent="0.3">
      <c r="B72" s="37" t="s">
        <v>22</v>
      </c>
      <c r="C72" s="38"/>
      <c r="D72" s="38"/>
      <c r="E72" s="38">
        <f t="shared" ref="E72:F72" si="0">SUM(E70:E71)</f>
        <v>161</v>
      </c>
      <c r="F72" s="39">
        <f t="shared" si="0"/>
        <v>172</v>
      </c>
    </row>
    <row r="73" spans="2:9" s="17" customFormat="1" x14ac:dyDescent="0.25">
      <c r="B73" s="23"/>
      <c r="C73" s="23"/>
      <c r="D73" s="23"/>
      <c r="E73" s="23"/>
      <c r="F73" s="23"/>
      <c r="G73" s="23"/>
    </row>
    <row r="74" spans="2:9" x14ac:dyDescent="0.25">
      <c r="B74" s="29" t="s">
        <v>62</v>
      </c>
      <c r="C74" s="29"/>
      <c r="D74" s="29"/>
      <c r="E74" s="29"/>
      <c r="F74" s="29"/>
      <c r="G74" s="29"/>
      <c r="H74" s="29"/>
    </row>
    <row r="75" spans="2:9" ht="12" customHeight="1" x14ac:dyDescent="0.25"/>
    <row r="78" spans="2:9" x14ac:dyDescent="0.25">
      <c r="B78" s="1" t="s">
        <v>68</v>
      </c>
    </row>
    <row r="79" spans="2:9" x14ac:dyDescent="0.25">
      <c r="E79" s="44" t="s">
        <v>77</v>
      </c>
      <c r="G79" s="44" t="s">
        <v>77</v>
      </c>
      <c r="I79" s="40" t="s">
        <v>77</v>
      </c>
    </row>
    <row r="80" spans="2:9" x14ac:dyDescent="0.25">
      <c r="B80" s="1" t="s">
        <v>67</v>
      </c>
      <c r="C80" s="34"/>
      <c r="D80" s="36" t="s">
        <v>64</v>
      </c>
      <c r="E80" s="45" t="s">
        <v>76</v>
      </c>
      <c r="F80" s="36" t="s">
        <v>65</v>
      </c>
      <c r="G80" s="45" t="s">
        <v>76</v>
      </c>
      <c r="H80" s="36" t="s">
        <v>66</v>
      </c>
      <c r="I80" s="41" t="s">
        <v>76</v>
      </c>
    </row>
    <row r="81" spans="2:9" ht="6" customHeight="1" x14ac:dyDescent="0.25">
      <c r="C81" s="33"/>
      <c r="D81" s="32"/>
      <c r="E81" s="44"/>
      <c r="F81" s="32"/>
      <c r="G81" s="44"/>
      <c r="H81" s="32"/>
      <c r="I81" s="40"/>
    </row>
    <row r="82" spans="2:9" x14ac:dyDescent="0.25">
      <c r="C82" s="33" t="s">
        <v>75</v>
      </c>
      <c r="D82" s="32">
        <v>245</v>
      </c>
      <c r="E82" s="46">
        <f>D82-D88</f>
        <v>32</v>
      </c>
      <c r="F82" s="32">
        <v>368</v>
      </c>
      <c r="G82" s="46">
        <f>F82-F88</f>
        <v>48</v>
      </c>
      <c r="H82" s="32">
        <v>442</v>
      </c>
      <c r="I82" s="42">
        <f>H82-H88</f>
        <v>57</v>
      </c>
    </row>
    <row r="83" spans="2:9" x14ac:dyDescent="0.25">
      <c r="C83" s="33" t="s">
        <v>74</v>
      </c>
      <c r="D83" s="32">
        <v>264</v>
      </c>
      <c r="E83" s="46">
        <f>D83-D89</f>
        <v>35</v>
      </c>
      <c r="F83" s="32">
        <f>ROUND((D83-1)/2+1+D83,0)</f>
        <v>397</v>
      </c>
      <c r="G83" s="46">
        <f>F83-F89</f>
        <v>53</v>
      </c>
      <c r="H83" s="32">
        <f>ROUND(F83+30%*(D83-1)+1,0)</f>
        <v>477</v>
      </c>
      <c r="I83" s="42">
        <f>H83-H89</f>
        <v>64</v>
      </c>
    </row>
    <row r="84" spans="2:9" x14ac:dyDescent="0.25">
      <c r="C84" t="s">
        <v>79</v>
      </c>
      <c r="D84" s="32">
        <v>276</v>
      </c>
      <c r="E84" s="46">
        <f>D84-D90</f>
        <v>37</v>
      </c>
      <c r="F84" s="32">
        <f>D84+138</f>
        <v>414</v>
      </c>
      <c r="G84" s="46">
        <f>F84-F90</f>
        <v>56</v>
      </c>
      <c r="H84" s="32">
        <f>F84+83</f>
        <v>497</v>
      </c>
      <c r="I84" s="42">
        <f>H84-H90</f>
        <v>67</v>
      </c>
    </row>
    <row r="85" spans="2:9" x14ac:dyDescent="0.25">
      <c r="E85" s="47"/>
      <c r="G85" s="47"/>
      <c r="I85" s="43"/>
    </row>
    <row r="86" spans="2:9" ht="15.75" x14ac:dyDescent="0.25">
      <c r="B86" s="56" t="s">
        <v>69</v>
      </c>
      <c r="C86" s="48"/>
      <c r="D86" s="49" t="s">
        <v>64</v>
      </c>
      <c r="E86" s="50"/>
      <c r="F86" s="49" t="s">
        <v>65</v>
      </c>
      <c r="G86" s="50"/>
      <c r="H86" s="49" t="s">
        <v>66</v>
      </c>
      <c r="I86" s="51"/>
    </row>
    <row r="87" spans="2:9" ht="6" customHeight="1" x14ac:dyDescent="0.25">
      <c r="C87" s="52"/>
      <c r="D87" s="53"/>
      <c r="E87" s="54"/>
      <c r="F87" s="53"/>
      <c r="G87" s="54"/>
      <c r="H87" s="53"/>
      <c r="I87" s="55"/>
    </row>
    <row r="88" spans="2:9" ht="15.75" x14ac:dyDescent="0.25">
      <c r="C88" s="52" t="s">
        <v>75</v>
      </c>
      <c r="D88" s="53">
        <v>213</v>
      </c>
      <c r="E88" s="54"/>
      <c r="F88" s="53">
        <v>320</v>
      </c>
      <c r="G88" s="54"/>
      <c r="H88" s="53">
        <v>385</v>
      </c>
      <c r="I88" s="55"/>
    </row>
    <row r="89" spans="2:9" ht="15.75" x14ac:dyDescent="0.25">
      <c r="C89" s="52" t="s">
        <v>74</v>
      </c>
      <c r="D89" s="53">
        <v>229</v>
      </c>
      <c r="E89" s="54"/>
      <c r="F89" s="53">
        <f>ROUND((D89-1)/2+1+D89,0)</f>
        <v>344</v>
      </c>
      <c r="G89" s="54"/>
      <c r="H89" s="53">
        <f>ROUND(F89+30%*(D89-1)+1,0)</f>
        <v>413</v>
      </c>
      <c r="I89" s="55"/>
    </row>
    <row r="90" spans="2:9" ht="15.75" x14ac:dyDescent="0.25">
      <c r="C90" s="52" t="s">
        <v>79</v>
      </c>
      <c r="D90" s="53">
        <v>239</v>
      </c>
      <c r="E90" s="54"/>
      <c r="F90" s="53">
        <f>D90+119</f>
        <v>358</v>
      </c>
      <c r="G90" s="54"/>
      <c r="H90" s="53">
        <f>F90+72</f>
        <v>430</v>
      </c>
      <c r="I90" s="55"/>
    </row>
    <row r="91" spans="2:9" x14ac:dyDescent="0.25">
      <c r="E91" s="44" t="s">
        <v>77</v>
      </c>
      <c r="G91" s="44" t="s">
        <v>77</v>
      </c>
      <c r="I91" s="40" t="s">
        <v>77</v>
      </c>
    </row>
    <row r="92" spans="2:9" x14ac:dyDescent="0.25">
      <c r="B92" s="1" t="s">
        <v>70</v>
      </c>
      <c r="C92" s="35"/>
      <c r="D92" s="13" t="s">
        <v>64</v>
      </c>
      <c r="E92" s="45" t="s">
        <v>78</v>
      </c>
      <c r="F92" s="13" t="s">
        <v>65</v>
      </c>
      <c r="G92" s="45" t="s">
        <v>78</v>
      </c>
      <c r="H92" s="13" t="s">
        <v>66</v>
      </c>
      <c r="I92" s="41" t="s">
        <v>78</v>
      </c>
    </row>
    <row r="93" spans="2:9" ht="6" customHeight="1" x14ac:dyDescent="0.25">
      <c r="C93" s="33"/>
      <c r="D93" s="32"/>
      <c r="E93" s="44"/>
      <c r="F93" s="32"/>
      <c r="G93" s="44"/>
      <c r="H93" s="32"/>
      <c r="I93" s="40"/>
    </row>
    <row r="94" spans="2:9" x14ac:dyDescent="0.25">
      <c r="C94" s="33" t="s">
        <v>75</v>
      </c>
      <c r="D94" s="32">
        <v>161</v>
      </c>
      <c r="E94" s="46">
        <f>D88-D94</f>
        <v>52</v>
      </c>
      <c r="F94" s="32">
        <v>242</v>
      </c>
      <c r="G94" s="46">
        <f>F88-F94</f>
        <v>78</v>
      </c>
      <c r="H94" s="32">
        <v>291</v>
      </c>
      <c r="I94" s="42">
        <f>H88-H94</f>
        <v>94</v>
      </c>
    </row>
    <row r="95" spans="2:9" x14ac:dyDescent="0.25">
      <c r="C95" s="33" t="s">
        <v>74</v>
      </c>
      <c r="D95" s="32">
        <v>172</v>
      </c>
      <c r="E95" s="46">
        <f>D89-D95</f>
        <v>57</v>
      </c>
      <c r="F95" s="32">
        <f>ROUND((D95-1)/2+1+D95,0)</f>
        <v>259</v>
      </c>
      <c r="G95" s="46">
        <f>F89-F95</f>
        <v>85</v>
      </c>
      <c r="H95" s="32">
        <f>ROUND(F95+30%*(D95-1)+1,0)</f>
        <v>311</v>
      </c>
      <c r="I95" s="42">
        <f>H89-H95</f>
        <v>102</v>
      </c>
    </row>
    <row r="96" spans="2:9" x14ac:dyDescent="0.25">
      <c r="C96" t="s">
        <v>79</v>
      </c>
      <c r="D96" s="32">
        <v>180</v>
      </c>
      <c r="E96" s="46">
        <f>D90-D96</f>
        <v>59</v>
      </c>
      <c r="F96" s="32">
        <f>D96+90</f>
        <v>270</v>
      </c>
      <c r="G96" s="46">
        <f>F90-F96</f>
        <v>88</v>
      </c>
      <c r="H96" s="32">
        <f>F96+54</f>
        <v>324</v>
      </c>
      <c r="I96" s="42">
        <f>H90-H96</f>
        <v>106</v>
      </c>
    </row>
  </sheetData>
  <sheetProtection algorithmName="SHA-512" hashValue="YU0KCHFk/U2458VT960XSxb287gobp4AC4x4jt87dzTaywRHSig7OSmE8NcLiGytvqOZQQ+XvPFM7bEb9LWAqw==" saltValue="ne8YCTncqeN1BZ2bA2ceqg==" spinCount="100000" sheet="1" selectLockedCells="1"/>
  <pageMargins left="0.70866141732283472" right="0.70866141732283472" top="0.78740157480314965" bottom="0.78740157480314965" header="0.31496062992125984" footer="0.31496062992125984"/>
  <pageSetup paperSize="9" scale="71" fitToHeight="2" orientation="portrait" horizontalDpi="300" verticalDpi="300" r:id="rId1"/>
  <rowBreaks count="1" manualBreakCount="1">
    <brk id="75" max="16383" man="1"/>
  </row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F0F0AB1B538AE45A8F3261C520DB59D" ma:contentTypeVersion="12" ma:contentTypeDescription="Ein neues Dokument erstellen." ma:contentTypeScope="" ma:versionID="04536b90bd3f6c28294838353534ad6e">
  <xsd:schema xmlns:xsd="http://www.w3.org/2001/XMLSchema" xmlns:xs="http://www.w3.org/2001/XMLSchema" xmlns:p="http://schemas.microsoft.com/office/2006/metadata/properties" xmlns:ns3="fb82c64d-f010-41b8-affb-09544acc6fad" targetNamespace="http://schemas.microsoft.com/office/2006/metadata/properties" ma:root="true" ma:fieldsID="a984ac820eb51f189687579e6fc7e484" ns3:_="">
    <xsd:import namespace="fb82c64d-f010-41b8-affb-09544acc6fad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DateTaken" minOccurs="0"/>
                <xsd:element ref="ns3:MediaServiceLocatio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82c64d-f010-41b8-affb-09544acc6fad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b82c64d-f010-41b8-affb-09544acc6fad" xsi:nil="true"/>
  </documentManagement>
</p:properties>
</file>

<file path=customXml/itemProps1.xml><?xml version="1.0" encoding="utf-8"?>
<ds:datastoreItem xmlns:ds="http://schemas.openxmlformats.org/officeDocument/2006/customXml" ds:itemID="{9D529D74-3FEC-450D-988B-5A7499FEB1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F6184D-4B7B-43E6-9C84-95871FACDD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82c64d-f010-41b8-affb-09544acc6f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F9446F-EF0A-46B8-BCD1-A16B3C653D4D}">
  <ds:schemaRefs>
    <ds:schemaRef ds:uri="http://schemas.microsoft.com/office/2006/metadata/properties"/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fb82c64d-f010-41b8-affb-09544acc6fad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Berechnung</vt:lpstr>
      <vt:lpstr>Berechnung!Druckbereich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Bünger, Michael</dc:creator>
  <cp:lastModifiedBy>Bünger, Michael</cp:lastModifiedBy>
  <cp:lastPrinted>2023-01-09T09:48:47Z</cp:lastPrinted>
  <dcterms:created xsi:type="dcterms:W3CDTF">2020-06-15T10:29:33Z</dcterms:created>
  <dcterms:modified xsi:type="dcterms:W3CDTF">2026-10-26T16:33:02Z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0x010100FF0F0AB1B538AE45A8F3261C520DB59D</vt:lpwstr>
  </property>
</Properties>
</file>